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3" sheetId="2" r:id="rId2"/>
  </sheets>
  <definedNames>
    <definedName name="_xlnm.Print_Area" localSheetId="0">'Hoja1'!$A$1:$I$79</definedName>
  </definedNames>
  <calcPr fullCalcOnLoad="1"/>
</workbook>
</file>

<file path=xl/sharedStrings.xml><?xml version="1.0" encoding="utf-8"?>
<sst xmlns="http://schemas.openxmlformats.org/spreadsheetml/2006/main" count="82" uniqueCount="72">
  <si>
    <t>GRUPO PROFESIONAL</t>
  </si>
  <si>
    <t>GRUPO 1</t>
  </si>
  <si>
    <t>A</t>
  </si>
  <si>
    <t>INGENIEROS Y LICENCIADOS</t>
  </si>
  <si>
    <t>GRUPO 2</t>
  </si>
  <si>
    <t>PERITO CON RESPONSABILIDAD</t>
  </si>
  <si>
    <t>B</t>
  </si>
  <si>
    <t>JEFE DE TALLER</t>
  </si>
  <si>
    <t>JEFE DE 1ª ADMINISTRATIVO</t>
  </si>
  <si>
    <t>GRUPO 3</t>
  </si>
  <si>
    <t>DELINEANTE PROYECTISTA</t>
  </si>
  <si>
    <t>JEFE DE 2ª</t>
  </si>
  <si>
    <t>GRADUADOS SOCIALES</t>
  </si>
  <si>
    <t>MAESTROS INDUSTRIALES</t>
  </si>
  <si>
    <t>MAESTRO DE TALLER</t>
  </si>
  <si>
    <t>CONTRAMAESTRE</t>
  </si>
  <si>
    <t>GRUPO 4</t>
  </si>
  <si>
    <t>ENCARGADO</t>
  </si>
  <si>
    <t>ANALISTA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</si>
  <si>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</si>
  <si>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</si>
  <si>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</si>
  <si>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</si>
  <si>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</si>
  <si>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</si>
  <si>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</si>
  <si>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</si>
  <si>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</si>
  <si>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</si>
  <si>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</si>
  <si>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</si>
  <si>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</si>
  <si>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</si>
  <si>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</si>
  <si>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</si>
  <si>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</si>
  <si>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</si>
  <si>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</si>
  <si>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</si>
  <si>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CHOFER DE MOTOCICLO</t>
  </si>
  <si>
    <t>AUXILIAR DE LABORATORIO</t>
  </si>
  <si>
    <t>AUXILIAR ADMINISTRATIVO</t>
  </si>
  <si>
    <t>GRUPO 7</t>
  </si>
  <si>
    <t>VIGILANTE</t>
  </si>
  <si>
    <t>PORTERO Y ORDENANZA</t>
  </si>
  <si>
    <t>AYUDANTES DE OFICIO MENORES DE 18 AÑOS</t>
  </si>
  <si>
    <t>DE 16 A 18 AÑOS</t>
  </si>
  <si>
    <t>SALARIO/AÑO</t>
  </si>
  <si>
    <t>COMPENSACIÓN EVENTUALIDAD POR MES TRABAJADO</t>
  </si>
  <si>
    <t>VALOR HORA EXTRAORDINARIA</t>
  </si>
  <si>
    <t>PLUS POR TRABAJOS ESPECIALES</t>
  </si>
  <si>
    <t>UN SUPUESTO</t>
  </si>
  <si>
    <t>DOS O MAS SUPUESTOS</t>
  </si>
  <si>
    <t>DIETAS</t>
  </si>
  <si>
    <t>DIETA COMPLETA</t>
  </si>
  <si>
    <t>MEDIA DIETA</t>
  </si>
  <si>
    <t>incremento</t>
  </si>
  <si>
    <t>SALARIO 2008</t>
  </si>
  <si>
    <t>SALARIO/MES 2009</t>
  </si>
  <si>
    <t>TABLA SALARIAL AÑO 2009</t>
  </si>
  <si>
    <t>AUXILIAR TÉCNICO DE OFICINA</t>
  </si>
  <si>
    <t>PESADOR DE BÁSCULA</t>
  </si>
  <si>
    <t>AUXILIAR DE ORGANIZACIÓN</t>
  </si>
  <si>
    <t>PEÓN</t>
  </si>
  <si>
    <t>TÉCNICO DE ORGANIZACIÓN  DE 2ª</t>
  </si>
  <si>
    <t>TÉCNICO DE ORGANIZACIÓN DE 1ª</t>
  </si>
  <si>
    <t>JEFE DE 2ª TÉCNICO LABORATORIO</t>
  </si>
  <si>
    <t>JEFE DE 2ª ORGANIZACIÓN</t>
  </si>
  <si>
    <t>INGENIEROS Y TÉCNICOS INDUSTRIALES</t>
  </si>
  <si>
    <t>JEFE DE 1ª TÉCNICO DE LABORATORIO</t>
  </si>
  <si>
    <t>JEFE DE 1ª ORGANIZACIÓN</t>
  </si>
  <si>
    <t>KILÓMETRO VEHÍCULO PROPIO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</si>
</sst>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;[Red]\-#,##0.00\ [$€-1]"/>
    <numFmt numFmtId="173" formatCode="#,##0.00_ ;[Red]\-#,##0.00\ "/>
    <numFmt numFmtId="174" formatCode="[$-C0A]dddd\,\ dd&quot; de &quot;mmmm&quot; de &quot;yyyy"/>
  </numFmts>
  <fonts count="3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i/>
      <u val="single"/>
      <sz val="1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11" fillId="0" borderId="0" xfId="0" applyFont="1" applyAlignment="1">
      <alignment vertical="center"/>
    </xf>
    <xf numFmtId="4" fontId="1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1" fillId="16" borderId="16" xfId="0" applyNumberFormat="1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3" fillId="16" borderId="0" xfId="0" applyFont="1" applyFill="1" applyAlignment="1">
      <alignment vertical="center"/>
    </xf>
    <xf numFmtId="0" fontId="9" fillId="16" borderId="0" xfId="0" applyFont="1" applyFill="1" applyAlignment="1">
      <alignment/>
    </xf>
    <xf numFmtId="0" fontId="31" fillId="0" borderId="0" xfId="0" applyFont="1" applyAlignment="1">
      <alignment vertical="center" wrapText="1"/>
    </xf>
    <xf numFmtId="173" fontId="10" fillId="0" borderId="0" xfId="0" applyNumberFormat="1" applyFont="1" applyAlignment="1">
      <alignment horizontal="center"/>
    </xf>
    <xf numFmtId="0" fontId="12" fillId="16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tabSelected="1" zoomScaleSheetLayoutView="75" zoomScalePageLayoutView="0" workbookViewId="0" topLeftCell="C49">
      <selection activeCell="F7" sqref="F7"/>
    </sheetView>
  </sheetViews>
  <sheetFormatPr defaultColWidth="11.421875" defaultRowHeight="12.75"/>
  <cols>
    <col min="1" max="1" width="3.57421875" style="0" hidden="1" customWidth="1"/>
    <col min="2" max="2" width="10.28125" style="0" hidden="1" customWidth="1"/>
    <col min="3" max="3" width="4.28125" style="0" customWidth="1"/>
    <col min="4" max="4" width="55.28125" style="0" bestFit="1" customWidth="1"/>
    <col min="5" max="5" width="17.7109375" style="2" hidden="1" customWidth="1"/>
    <col min="6" max="6" width="20.421875" style="1" customWidth="1"/>
    <col min="7" max="7" width="16.28125" style="0" customWidth="1"/>
    <col min="8" max="8" width="20.00390625" style="0" bestFit="1" customWidth="1"/>
    <col min="9" max="9" width="18.7109375" style="0" customWidth="1"/>
  </cols>
  <sheetData>
    <row r="2" spans="4:9" ht="22.5" customHeight="1">
      <c r="D2" s="7"/>
      <c r="E2" s="42" t="s">
        <v>59</v>
      </c>
      <c r="F2" s="42"/>
      <c r="G2" s="42"/>
      <c r="H2" s="42"/>
      <c r="I2" s="42"/>
    </row>
    <row r="3" ht="23.25">
      <c r="D3" s="6"/>
    </row>
    <row r="4" spans="3:9" ht="45" customHeight="1">
      <c r="C4" s="5"/>
      <c r="D4" s="38" t="s">
        <v>0</v>
      </c>
      <c r="E4" s="35" t="s">
        <v>57</v>
      </c>
      <c r="F4" s="36" t="s">
        <v>58</v>
      </c>
      <c r="G4" s="37" t="s">
        <v>47</v>
      </c>
      <c r="H4" s="37" t="s">
        <v>48</v>
      </c>
      <c r="I4" s="37" t="s">
        <v>49</v>
      </c>
    </row>
    <row r="5" spans="1:9" ht="12.75" customHeight="1">
      <c r="A5" s="3"/>
      <c r="B5" s="3"/>
      <c r="C5" s="8"/>
      <c r="D5" s="9"/>
      <c r="E5" s="24"/>
      <c r="F5" s="21"/>
      <c r="G5" s="11"/>
      <c r="H5" s="11"/>
      <c r="I5" s="24"/>
    </row>
    <row r="6" spans="1:9" ht="12.75" customHeight="1">
      <c r="A6" s="3"/>
      <c r="B6" s="30" t="s">
        <v>56</v>
      </c>
      <c r="C6" s="8"/>
      <c r="D6" s="39" t="s">
        <v>1</v>
      </c>
      <c r="E6" s="25"/>
      <c r="F6" s="21"/>
      <c r="G6" s="10"/>
      <c r="H6" s="10"/>
      <c r="I6" s="25"/>
    </row>
    <row r="7" spans="1:9" ht="18">
      <c r="A7" s="3"/>
      <c r="B7" s="31">
        <v>102.5</v>
      </c>
      <c r="C7" s="13" t="s">
        <v>2</v>
      </c>
      <c r="D7" s="9" t="s">
        <v>3</v>
      </c>
      <c r="E7" s="27">
        <v>2068.4</v>
      </c>
      <c r="F7" s="22">
        <f>E7*($B$7+$B$11)/100</f>
        <v>2120.11</v>
      </c>
      <c r="G7" s="19">
        <f>+F7*14</f>
        <v>29681.54</v>
      </c>
      <c r="H7" s="19">
        <f>+(G7/360)*20/12</f>
        <v>137.41453703703704</v>
      </c>
      <c r="I7" s="22">
        <f>27.55*B7/100</f>
        <v>28.23875</v>
      </c>
    </row>
    <row r="8" spans="1:9" ht="18">
      <c r="A8" s="4"/>
      <c r="B8" s="4"/>
      <c r="C8" s="14"/>
      <c r="D8" s="9"/>
      <c r="E8" s="27"/>
      <c r="F8" s="22"/>
      <c r="G8" s="19"/>
      <c r="H8" s="19"/>
      <c r="I8" s="22"/>
    </row>
    <row r="9" spans="3:9" ht="18">
      <c r="C9" s="8"/>
      <c r="D9" s="39" t="s">
        <v>4</v>
      </c>
      <c r="E9" s="27"/>
      <c r="F9" s="22"/>
      <c r="G9" s="19"/>
      <c r="H9" s="19"/>
      <c r="I9" s="22"/>
    </row>
    <row r="10" spans="2:9" ht="18">
      <c r="B10" s="32"/>
      <c r="C10" s="8" t="s">
        <v>2</v>
      </c>
      <c r="D10" s="9" t="s">
        <v>5</v>
      </c>
      <c r="E10" s="27">
        <v>1882.06</v>
      </c>
      <c r="F10" s="22">
        <f aca="true" t="shared" si="0" ref="F10:F66">E10*($B$7+$B$11)/100</f>
        <v>1929.1115</v>
      </c>
      <c r="G10" s="19">
        <f aca="true" t="shared" si="1" ref="G10:G15">+F10*14</f>
        <v>27007.561</v>
      </c>
      <c r="H10" s="19">
        <f aca="true" t="shared" si="2" ref="H10:H66">+(G10/360)*20/12</f>
        <v>125.03500462962963</v>
      </c>
      <c r="I10" s="22">
        <f>24.96*$B$7/100</f>
        <v>25.584</v>
      </c>
    </row>
    <row r="11" spans="2:9" ht="18">
      <c r="B11" s="33"/>
      <c r="C11" s="13"/>
      <c r="D11" s="9" t="s">
        <v>68</v>
      </c>
      <c r="E11" s="27">
        <v>1882.06</v>
      </c>
      <c r="F11" s="22">
        <f t="shared" si="0"/>
        <v>1929.1115</v>
      </c>
      <c r="G11" s="19">
        <f t="shared" si="1"/>
        <v>27007.561</v>
      </c>
      <c r="H11" s="19">
        <f t="shared" si="2"/>
        <v>125.03500462962963</v>
      </c>
      <c r="I11" s="22">
        <f>24.96*$B$7/100</f>
        <v>25.584</v>
      </c>
    </row>
    <row r="12" spans="2:9" ht="15" customHeight="1">
      <c r="B12" s="34"/>
      <c r="C12" s="14" t="s">
        <v>6</v>
      </c>
      <c r="D12" s="9" t="s">
        <v>69</v>
      </c>
      <c r="E12" s="27">
        <v>1613.32</v>
      </c>
      <c r="F12" s="22">
        <f t="shared" si="0"/>
        <v>1653.6529999999998</v>
      </c>
      <c r="G12" s="19">
        <f t="shared" si="1"/>
        <v>23151.141999999996</v>
      </c>
      <c r="H12" s="19">
        <f t="shared" si="2"/>
        <v>107.18121296296295</v>
      </c>
      <c r="I12" s="22">
        <f>21.21*$B$7/100</f>
        <v>21.74025</v>
      </c>
    </row>
    <row r="13" spans="2:9" ht="18">
      <c r="B13">
        <v>101.4</v>
      </c>
      <c r="C13" s="14"/>
      <c r="D13" s="9" t="s">
        <v>7</v>
      </c>
      <c r="E13" s="27">
        <v>1613.32</v>
      </c>
      <c r="F13" s="22">
        <f t="shared" si="0"/>
        <v>1653.6529999999998</v>
      </c>
      <c r="G13" s="19">
        <f t="shared" si="1"/>
        <v>23151.141999999996</v>
      </c>
      <c r="H13" s="19">
        <f t="shared" si="2"/>
        <v>107.18121296296295</v>
      </c>
      <c r="I13" s="22">
        <f>21.21*$B$7/100</f>
        <v>21.74025</v>
      </c>
    </row>
    <row r="14" spans="3:9" ht="18">
      <c r="C14" s="14"/>
      <c r="D14" s="9" t="s">
        <v>70</v>
      </c>
      <c r="E14" s="27">
        <v>1613.32</v>
      </c>
      <c r="F14" s="22">
        <f t="shared" si="0"/>
        <v>1653.6529999999998</v>
      </c>
      <c r="G14" s="19">
        <f t="shared" si="1"/>
        <v>23151.141999999996</v>
      </c>
      <c r="H14" s="19">
        <f t="shared" si="2"/>
        <v>107.18121296296295</v>
      </c>
      <c r="I14" s="22">
        <f>21.21*$B$7/100</f>
        <v>21.74025</v>
      </c>
    </row>
    <row r="15" spans="3:9" ht="18">
      <c r="C15" s="14"/>
      <c r="D15" s="9" t="s">
        <v>8</v>
      </c>
      <c r="E15" s="27">
        <v>1613.32</v>
      </c>
      <c r="F15" s="22">
        <f t="shared" si="0"/>
        <v>1653.6529999999998</v>
      </c>
      <c r="G15" s="19">
        <f t="shared" si="1"/>
        <v>23151.141999999996</v>
      </c>
      <c r="H15" s="19">
        <f t="shared" si="2"/>
        <v>107.18121296296295</v>
      </c>
      <c r="I15" s="22">
        <f>21.21*$B$7/100</f>
        <v>21.74025</v>
      </c>
    </row>
    <row r="16" spans="3:9" ht="18">
      <c r="C16" s="14"/>
      <c r="D16" s="9"/>
      <c r="E16" s="27"/>
      <c r="F16" s="22"/>
      <c r="G16" s="19"/>
      <c r="H16" s="19"/>
      <c r="I16" s="22"/>
    </row>
    <row r="17" spans="3:9" ht="18">
      <c r="C17" s="14"/>
      <c r="D17" s="39" t="s">
        <v>9</v>
      </c>
      <c r="E17" s="27"/>
      <c r="F17" s="22"/>
      <c r="G17" s="19"/>
      <c r="H17" s="19"/>
      <c r="I17" s="22"/>
    </row>
    <row r="18" spans="3:9" ht="18">
      <c r="C18" s="14" t="s">
        <v>2</v>
      </c>
      <c r="D18" s="9" t="s">
        <v>10</v>
      </c>
      <c r="E18" s="27">
        <v>1468.73</v>
      </c>
      <c r="F18" s="22">
        <f t="shared" si="0"/>
        <v>1505.4482500000001</v>
      </c>
      <c r="G18" s="19">
        <f aca="true" t="shared" si="3" ref="G18:G25">+F18*14</f>
        <v>21076.275500000003</v>
      </c>
      <c r="H18" s="19">
        <f t="shared" si="2"/>
        <v>97.57534953703704</v>
      </c>
      <c r="I18" s="22">
        <f>19.19*$B$7/100</f>
        <v>19.66975</v>
      </c>
    </row>
    <row r="19" spans="3:9" ht="18">
      <c r="C19" s="14"/>
      <c r="D19" s="9" t="s">
        <v>67</v>
      </c>
      <c r="E19" s="27">
        <v>1468.73</v>
      </c>
      <c r="F19" s="22">
        <f t="shared" si="0"/>
        <v>1505.4482500000001</v>
      </c>
      <c r="G19" s="19">
        <f t="shared" si="3"/>
        <v>21076.275500000003</v>
      </c>
      <c r="H19" s="19">
        <f t="shared" si="2"/>
        <v>97.57534953703704</v>
      </c>
      <c r="I19" s="22">
        <f>19.19*$B$7/100</f>
        <v>19.66975</v>
      </c>
    </row>
    <row r="20" spans="3:9" ht="18">
      <c r="C20" s="14"/>
      <c r="D20" s="9" t="s">
        <v>11</v>
      </c>
      <c r="E20" s="27">
        <v>1468.73</v>
      </c>
      <c r="F20" s="22">
        <f t="shared" si="0"/>
        <v>1505.4482500000001</v>
      </c>
      <c r="G20" s="19">
        <f t="shared" si="3"/>
        <v>21076.275500000003</v>
      </c>
      <c r="H20" s="19">
        <f t="shared" si="2"/>
        <v>97.57534953703704</v>
      </c>
      <c r="I20" s="22">
        <f>19.19*$B$7/100</f>
        <v>19.66975</v>
      </c>
    </row>
    <row r="21" spans="3:9" ht="18">
      <c r="C21" s="14"/>
      <c r="D21" s="9" t="s">
        <v>12</v>
      </c>
      <c r="E21" s="27">
        <v>1468.73</v>
      </c>
      <c r="F21" s="22">
        <f t="shared" si="0"/>
        <v>1505.4482500000001</v>
      </c>
      <c r="G21" s="19">
        <f t="shared" si="3"/>
        <v>21076.275500000003</v>
      </c>
      <c r="H21" s="19">
        <f t="shared" si="2"/>
        <v>97.57534953703704</v>
      </c>
      <c r="I21" s="22">
        <f>19.19*$B$7/100</f>
        <v>19.66975</v>
      </c>
    </row>
    <row r="22" spans="3:9" ht="18">
      <c r="C22" s="14" t="s">
        <v>6</v>
      </c>
      <c r="D22" s="28" t="s">
        <v>13</v>
      </c>
      <c r="E22" s="27">
        <v>1422.57</v>
      </c>
      <c r="F22" s="22">
        <f t="shared" si="0"/>
        <v>1458.1342499999998</v>
      </c>
      <c r="G22" s="19">
        <f t="shared" si="3"/>
        <v>20413.8795</v>
      </c>
      <c r="H22" s="19">
        <f t="shared" si="2"/>
        <v>94.50870138888888</v>
      </c>
      <c r="I22" s="22">
        <f>18.54*$B$7/100</f>
        <v>19.0035</v>
      </c>
    </row>
    <row r="23" spans="3:9" ht="18">
      <c r="C23" s="14"/>
      <c r="D23" s="9" t="s">
        <v>14</v>
      </c>
      <c r="E23" s="27">
        <v>1422.57</v>
      </c>
      <c r="F23" s="22">
        <f t="shared" si="0"/>
        <v>1458.1342499999998</v>
      </c>
      <c r="G23" s="19">
        <f t="shared" si="3"/>
        <v>20413.8795</v>
      </c>
      <c r="H23" s="19">
        <f t="shared" si="2"/>
        <v>94.50870138888888</v>
      </c>
      <c r="I23" s="22">
        <f>18.54*$B$7/100</f>
        <v>19.0035</v>
      </c>
    </row>
    <row r="24" spans="3:9" ht="18">
      <c r="C24" s="14"/>
      <c r="D24" s="9" t="s">
        <v>15</v>
      </c>
      <c r="E24" s="27">
        <v>1422.57</v>
      </c>
      <c r="F24" s="22">
        <f t="shared" si="0"/>
        <v>1458.1342499999998</v>
      </c>
      <c r="G24" s="19">
        <f t="shared" si="3"/>
        <v>20413.8795</v>
      </c>
      <c r="H24" s="19">
        <f t="shared" si="2"/>
        <v>94.50870138888888</v>
      </c>
      <c r="I24" s="22">
        <f>18.54*$B$7/100</f>
        <v>19.0035</v>
      </c>
    </row>
    <row r="25" spans="3:9" ht="18">
      <c r="C25" s="14"/>
      <c r="D25" s="9" t="s">
        <v>66</v>
      </c>
      <c r="E25" s="27">
        <v>1422.57</v>
      </c>
      <c r="F25" s="22">
        <f t="shared" si="0"/>
        <v>1458.1342499999998</v>
      </c>
      <c r="G25" s="19">
        <f t="shared" si="3"/>
        <v>20413.8795</v>
      </c>
      <c r="H25" s="19">
        <f t="shared" si="2"/>
        <v>94.50870138888888</v>
      </c>
      <c r="I25" s="22">
        <f>18.54*$B$7/100</f>
        <v>19.0035</v>
      </c>
    </row>
    <row r="26" spans="3:9" ht="18">
      <c r="C26" s="14"/>
      <c r="D26" s="9"/>
      <c r="E26" s="27"/>
      <c r="F26" s="22"/>
      <c r="G26" s="19"/>
      <c r="H26" s="19"/>
      <c r="I26" s="22"/>
    </row>
    <row r="27" spans="3:9" ht="18">
      <c r="C27" s="14"/>
      <c r="D27" s="39" t="s">
        <v>16</v>
      </c>
      <c r="E27" s="27"/>
      <c r="F27" s="22"/>
      <c r="G27" s="19"/>
      <c r="H27" s="19"/>
      <c r="I27" s="22"/>
    </row>
    <row r="28" spans="3:9" ht="18">
      <c r="C28" s="14" t="s">
        <v>2</v>
      </c>
      <c r="D28" s="9" t="s">
        <v>17</v>
      </c>
      <c r="E28" s="27">
        <v>1293.47</v>
      </c>
      <c r="F28" s="22">
        <f t="shared" si="0"/>
        <v>1325.80675</v>
      </c>
      <c r="G28" s="19">
        <f aca="true" t="shared" si="4" ref="G28:G34">+F28*14</f>
        <v>18561.2945</v>
      </c>
      <c r="H28" s="19">
        <f t="shared" si="2"/>
        <v>85.93191898148147</v>
      </c>
      <c r="I28" s="22">
        <f>16.73*$B$7/100</f>
        <v>17.14825</v>
      </c>
    </row>
    <row r="29" spans="3:9" ht="18">
      <c r="C29" s="14"/>
      <c r="D29" s="9" t="s">
        <v>18</v>
      </c>
      <c r="E29" s="27">
        <v>1293.47</v>
      </c>
      <c r="F29" s="22">
        <f t="shared" si="0"/>
        <v>1325.80675</v>
      </c>
      <c r="G29" s="19">
        <f t="shared" si="4"/>
        <v>18561.2945</v>
      </c>
      <c r="H29" s="19">
        <f t="shared" si="2"/>
        <v>85.93191898148147</v>
      </c>
      <c r="I29" s="22">
        <f>16.73*$B$7/100</f>
        <v>17.14825</v>
      </c>
    </row>
    <row r="30" spans="3:9" ht="18">
      <c r="C30" s="14"/>
      <c r="D30" s="9" t="s">
        <v>65</v>
      </c>
      <c r="E30" s="27">
        <v>1293.47</v>
      </c>
      <c r="F30" s="22">
        <f t="shared" si="0"/>
        <v>1325.80675</v>
      </c>
      <c r="G30" s="19">
        <f t="shared" si="4"/>
        <v>18561.2945</v>
      </c>
      <c r="H30" s="19">
        <f t="shared" si="2"/>
        <v>85.93191898148147</v>
      </c>
      <c r="I30" s="22">
        <f>16.73*$B$7/100</f>
        <v>17.14825</v>
      </c>
    </row>
    <row r="31" spans="3:9" ht="18">
      <c r="C31" s="14"/>
      <c r="D31" s="9" t="s">
        <v>19</v>
      </c>
      <c r="E31" s="27">
        <v>1293.47</v>
      </c>
      <c r="F31" s="22">
        <f t="shared" si="0"/>
        <v>1325.80675</v>
      </c>
      <c r="G31" s="19">
        <f t="shared" si="4"/>
        <v>18561.2945</v>
      </c>
      <c r="H31" s="19">
        <f t="shared" si="2"/>
        <v>85.93191898148147</v>
      </c>
      <c r="I31" s="22">
        <f>16.73*$B$7/100</f>
        <v>17.14825</v>
      </c>
    </row>
    <row r="32" spans="3:9" ht="18">
      <c r="C32" s="14"/>
      <c r="D32" s="9" t="s">
        <v>21</v>
      </c>
      <c r="E32" s="27">
        <v>1293.47</v>
      </c>
      <c r="F32" s="22">
        <f t="shared" si="0"/>
        <v>1325.80675</v>
      </c>
      <c r="G32" s="19">
        <f t="shared" si="4"/>
        <v>18561.2945</v>
      </c>
      <c r="H32" s="19">
        <f t="shared" si="2"/>
        <v>85.93191898148147</v>
      </c>
      <c r="I32" s="22">
        <f>16.73*$B$7/100</f>
        <v>17.14825</v>
      </c>
    </row>
    <row r="33" spans="3:9" ht="18">
      <c r="C33" s="14" t="s">
        <v>6</v>
      </c>
      <c r="D33" s="9" t="s">
        <v>20</v>
      </c>
      <c r="E33" s="27">
        <v>1274.04</v>
      </c>
      <c r="F33" s="22">
        <f t="shared" si="0"/>
        <v>1305.8909999999998</v>
      </c>
      <c r="G33" s="19">
        <f t="shared" si="4"/>
        <v>18282.474</v>
      </c>
      <c r="H33" s="19">
        <f t="shared" si="2"/>
        <v>84.64108333333333</v>
      </c>
      <c r="I33" s="22">
        <f>16.47*$B$7/100</f>
        <v>16.88175</v>
      </c>
    </row>
    <row r="34" spans="3:9" ht="18">
      <c r="C34" s="14"/>
      <c r="D34" s="9" t="s">
        <v>22</v>
      </c>
      <c r="E34" s="27">
        <v>1274.04</v>
      </c>
      <c r="F34" s="22">
        <f t="shared" si="0"/>
        <v>1305.8909999999998</v>
      </c>
      <c r="G34" s="19">
        <f t="shared" si="4"/>
        <v>18282.474</v>
      </c>
      <c r="H34" s="19">
        <f t="shared" si="2"/>
        <v>84.64108333333333</v>
      </c>
      <c r="I34" s="22">
        <f>16.47*$B$7/100</f>
        <v>16.88175</v>
      </c>
    </row>
    <row r="35" spans="3:9" ht="18">
      <c r="C35" s="14"/>
      <c r="D35" s="9"/>
      <c r="E35" s="27"/>
      <c r="F35" s="22"/>
      <c r="G35" s="19"/>
      <c r="H35" s="19"/>
      <c r="I35" s="22"/>
    </row>
    <row r="36" spans="3:9" ht="18">
      <c r="C36" s="14"/>
      <c r="D36" s="39" t="s">
        <v>23</v>
      </c>
      <c r="E36" s="27"/>
      <c r="F36" s="22"/>
      <c r="G36" s="19"/>
      <c r="H36" s="19"/>
      <c r="I36" s="22"/>
    </row>
    <row r="37" spans="3:9" ht="18">
      <c r="C37" s="14" t="s">
        <v>2</v>
      </c>
      <c r="D37" s="9" t="s">
        <v>24</v>
      </c>
      <c r="E37" s="27">
        <v>1204.98</v>
      </c>
      <c r="F37" s="22">
        <f t="shared" si="0"/>
        <v>1235.1045</v>
      </c>
      <c r="G37" s="19">
        <f aca="true" t="shared" si="5" ref="G37:G44">+F37*14</f>
        <v>17291.463</v>
      </c>
      <c r="H37" s="19">
        <f t="shared" si="2"/>
        <v>80.05306944444443</v>
      </c>
      <c r="I37" s="22">
        <f>15.5*$B$7/100</f>
        <v>15.8875</v>
      </c>
    </row>
    <row r="38" spans="3:9" ht="18">
      <c r="C38" s="14"/>
      <c r="D38" s="9" t="s">
        <v>25</v>
      </c>
      <c r="E38" s="27">
        <v>1204.98</v>
      </c>
      <c r="F38" s="22">
        <f t="shared" si="0"/>
        <v>1235.1045</v>
      </c>
      <c r="G38" s="19">
        <f t="shared" si="5"/>
        <v>17291.463</v>
      </c>
      <c r="H38" s="19">
        <f t="shared" si="2"/>
        <v>80.05306944444443</v>
      </c>
      <c r="I38" s="22">
        <f>15.5*$B$7/100</f>
        <v>15.8875</v>
      </c>
    </row>
    <row r="39" spans="3:9" ht="18">
      <c r="C39" s="14"/>
      <c r="D39" s="9" t="s">
        <v>64</v>
      </c>
      <c r="E39" s="27">
        <v>1204.98</v>
      </c>
      <c r="F39" s="22">
        <f t="shared" si="0"/>
        <v>1235.1045</v>
      </c>
      <c r="G39" s="19">
        <f t="shared" si="5"/>
        <v>17291.463</v>
      </c>
      <c r="H39" s="19">
        <f t="shared" si="2"/>
        <v>80.05306944444443</v>
      </c>
      <c r="I39" s="22">
        <f>15.5*$B$7/100</f>
        <v>15.8875</v>
      </c>
    </row>
    <row r="40" spans="3:9" ht="18">
      <c r="C40" s="14"/>
      <c r="D40" s="9" t="s">
        <v>26</v>
      </c>
      <c r="E40" s="27">
        <v>1204.98</v>
      </c>
      <c r="F40" s="22">
        <f t="shared" si="0"/>
        <v>1235.1045</v>
      </c>
      <c r="G40" s="19">
        <f t="shared" si="5"/>
        <v>17291.463</v>
      </c>
      <c r="H40" s="19">
        <f t="shared" si="2"/>
        <v>80.05306944444443</v>
      </c>
      <c r="I40" s="22">
        <f>15.5*$B$7/100</f>
        <v>15.8875</v>
      </c>
    </row>
    <row r="41" spans="3:9" ht="18">
      <c r="C41" s="9"/>
      <c r="D41" s="9" t="s">
        <v>27</v>
      </c>
      <c r="E41" s="27">
        <v>1204.98</v>
      </c>
      <c r="F41" s="22">
        <f t="shared" si="0"/>
        <v>1235.1045</v>
      </c>
      <c r="G41" s="19">
        <f t="shared" si="5"/>
        <v>17291.463</v>
      </c>
      <c r="H41" s="19">
        <f t="shared" si="2"/>
        <v>80.05306944444443</v>
      </c>
      <c r="I41" s="22">
        <f>15.5*$B$7/100</f>
        <v>15.8875</v>
      </c>
    </row>
    <row r="42" spans="3:9" ht="18">
      <c r="C42" s="14" t="s">
        <v>6</v>
      </c>
      <c r="D42" s="9" t="s">
        <v>28</v>
      </c>
      <c r="E42" s="27">
        <v>1145.7</v>
      </c>
      <c r="F42" s="22">
        <f t="shared" si="0"/>
        <v>1174.3425</v>
      </c>
      <c r="G42" s="19">
        <f t="shared" si="5"/>
        <v>16440.795</v>
      </c>
      <c r="H42" s="19">
        <f t="shared" si="2"/>
        <v>76.11479166666665</v>
      </c>
      <c r="I42" s="22">
        <f>14.67*$B$7/100</f>
        <v>15.03675</v>
      </c>
    </row>
    <row r="43" spans="3:9" ht="18">
      <c r="C43" s="14"/>
      <c r="D43" s="9" t="s">
        <v>29</v>
      </c>
      <c r="E43" s="27">
        <v>1145.7</v>
      </c>
      <c r="F43" s="22">
        <f t="shared" si="0"/>
        <v>1174.3425</v>
      </c>
      <c r="G43" s="19">
        <f t="shared" si="5"/>
        <v>16440.795</v>
      </c>
      <c r="H43" s="19">
        <f t="shared" si="2"/>
        <v>76.11479166666665</v>
      </c>
      <c r="I43" s="22">
        <f>14.67*$B$7/100</f>
        <v>15.03675</v>
      </c>
    </row>
    <row r="44" spans="3:9" ht="18">
      <c r="C44" s="14"/>
      <c r="D44" s="9" t="s">
        <v>30</v>
      </c>
      <c r="E44" s="27">
        <v>1145.7</v>
      </c>
      <c r="F44" s="22">
        <f t="shared" si="0"/>
        <v>1174.3425</v>
      </c>
      <c r="G44" s="19">
        <f t="shared" si="5"/>
        <v>16440.795</v>
      </c>
      <c r="H44" s="19">
        <f t="shared" si="2"/>
        <v>76.11479166666665</v>
      </c>
      <c r="I44" s="22">
        <f>14.67*$B$7/100</f>
        <v>15.03675</v>
      </c>
    </row>
    <row r="45" spans="3:9" ht="18">
      <c r="C45" s="14"/>
      <c r="D45" s="9"/>
      <c r="E45" s="27"/>
      <c r="F45" s="22"/>
      <c r="G45" s="19"/>
      <c r="H45" s="19"/>
      <c r="I45" s="22"/>
    </row>
    <row r="46" spans="3:9" ht="18">
      <c r="C46" s="14"/>
      <c r="D46" s="39" t="s">
        <v>31</v>
      </c>
      <c r="E46" s="27"/>
      <c r="F46" s="22"/>
      <c r="G46" s="19"/>
      <c r="H46" s="19"/>
      <c r="I46" s="22"/>
    </row>
    <row r="47" spans="3:9" ht="18">
      <c r="C47" s="14" t="s">
        <v>2</v>
      </c>
      <c r="D47" s="9" t="s">
        <v>32</v>
      </c>
      <c r="E47" s="27">
        <v>1115.51</v>
      </c>
      <c r="F47" s="22">
        <f t="shared" si="0"/>
        <v>1143.3977499999999</v>
      </c>
      <c r="G47" s="19">
        <f aca="true" t="shared" si="6" ref="G47:G58">+F47*14</f>
        <v>16007.568499999998</v>
      </c>
      <c r="H47" s="19">
        <f t="shared" si="2"/>
        <v>74.10911342592591</v>
      </c>
      <c r="I47" s="22">
        <f>14.25*$B$7/100</f>
        <v>14.60625</v>
      </c>
    </row>
    <row r="48" spans="3:9" ht="18">
      <c r="C48" s="14"/>
      <c r="D48" s="9" t="s">
        <v>33</v>
      </c>
      <c r="E48" s="27">
        <v>1115.51</v>
      </c>
      <c r="F48" s="22">
        <f t="shared" si="0"/>
        <v>1143.3977499999999</v>
      </c>
      <c r="G48" s="19">
        <f t="shared" si="6"/>
        <v>16007.568499999998</v>
      </c>
      <c r="H48" s="19">
        <f t="shared" si="2"/>
        <v>74.10911342592591</v>
      </c>
      <c r="I48" s="22">
        <f>14.25*$B$7/100</f>
        <v>14.60625</v>
      </c>
    </row>
    <row r="49" spans="3:9" ht="18">
      <c r="C49" s="14"/>
      <c r="D49" s="9" t="s">
        <v>34</v>
      </c>
      <c r="E49" s="27">
        <v>1115.51</v>
      </c>
      <c r="F49" s="22">
        <f t="shared" si="0"/>
        <v>1143.3977499999999</v>
      </c>
      <c r="G49" s="19">
        <f t="shared" si="6"/>
        <v>16007.568499999998</v>
      </c>
      <c r="H49" s="19">
        <f t="shared" si="2"/>
        <v>74.10911342592591</v>
      </c>
      <c r="I49" s="22">
        <f>14.25*$B$7/100</f>
        <v>14.60625</v>
      </c>
    </row>
    <row r="50" spans="3:9" ht="18">
      <c r="C50" s="14" t="s">
        <v>6</v>
      </c>
      <c r="D50" s="9" t="s">
        <v>35</v>
      </c>
      <c r="E50" s="27">
        <v>1087.72</v>
      </c>
      <c r="F50" s="22">
        <f t="shared" si="0"/>
        <v>1114.913</v>
      </c>
      <c r="G50" s="19">
        <f t="shared" si="6"/>
        <v>15608.782</v>
      </c>
      <c r="H50" s="19">
        <f t="shared" si="2"/>
        <v>72.26287962962962</v>
      </c>
      <c r="I50" s="22">
        <f>13.86*$B$7/100</f>
        <v>14.206499999999998</v>
      </c>
    </row>
    <row r="51" spans="3:9" ht="18">
      <c r="C51" s="14"/>
      <c r="D51" s="9" t="s">
        <v>36</v>
      </c>
      <c r="E51" s="27">
        <v>1087.72</v>
      </c>
      <c r="F51" s="22">
        <f t="shared" si="0"/>
        <v>1114.913</v>
      </c>
      <c r="G51" s="19">
        <f t="shared" si="6"/>
        <v>15608.782</v>
      </c>
      <c r="H51" s="19">
        <f t="shared" si="2"/>
        <v>72.26287962962962</v>
      </c>
      <c r="I51" s="22">
        <f>13.86*$B$7/100</f>
        <v>14.206499999999998</v>
      </c>
    </row>
    <row r="52" spans="3:9" ht="18">
      <c r="C52" s="14"/>
      <c r="D52" s="9" t="s">
        <v>37</v>
      </c>
      <c r="E52" s="27">
        <v>1087.72</v>
      </c>
      <c r="F52" s="22">
        <f t="shared" si="0"/>
        <v>1114.913</v>
      </c>
      <c r="G52" s="19">
        <f t="shared" si="6"/>
        <v>15608.782</v>
      </c>
      <c r="H52" s="19">
        <f t="shared" si="2"/>
        <v>72.26287962962962</v>
      </c>
      <c r="I52" s="22">
        <f>13.86*$B$7/100</f>
        <v>14.206499999999998</v>
      </c>
    </row>
    <row r="53" spans="3:9" ht="18">
      <c r="C53" s="14" t="s">
        <v>38</v>
      </c>
      <c r="D53" s="9" t="s">
        <v>61</v>
      </c>
      <c r="E53" s="27">
        <v>1047.52</v>
      </c>
      <c r="F53" s="22">
        <f t="shared" si="0"/>
        <v>1073.708</v>
      </c>
      <c r="G53" s="19">
        <f t="shared" si="6"/>
        <v>15031.912</v>
      </c>
      <c r="H53" s="19">
        <f t="shared" si="2"/>
        <v>69.59218518518519</v>
      </c>
      <c r="I53" s="22">
        <f aca="true" t="shared" si="7" ref="I53:I58">13.3*$B$7/100</f>
        <v>13.6325</v>
      </c>
    </row>
    <row r="54" spans="3:9" ht="18">
      <c r="C54" s="14"/>
      <c r="D54" s="9" t="s">
        <v>39</v>
      </c>
      <c r="E54" s="27">
        <v>1047.52</v>
      </c>
      <c r="F54" s="22">
        <f t="shared" si="0"/>
        <v>1073.708</v>
      </c>
      <c r="G54" s="19">
        <f t="shared" si="6"/>
        <v>15031.912</v>
      </c>
      <c r="H54" s="19">
        <f t="shared" si="2"/>
        <v>69.59218518518519</v>
      </c>
      <c r="I54" s="22">
        <f t="shared" si="7"/>
        <v>13.6325</v>
      </c>
    </row>
    <row r="55" spans="3:9" ht="18">
      <c r="C55" s="14"/>
      <c r="D55" s="9" t="s">
        <v>40</v>
      </c>
      <c r="E55" s="27">
        <v>1047.52</v>
      </c>
      <c r="F55" s="22">
        <f t="shared" si="0"/>
        <v>1073.708</v>
      </c>
      <c r="G55" s="19">
        <f t="shared" si="6"/>
        <v>15031.912</v>
      </c>
      <c r="H55" s="19">
        <f t="shared" si="2"/>
        <v>69.59218518518519</v>
      </c>
      <c r="I55" s="22">
        <f t="shared" si="7"/>
        <v>13.6325</v>
      </c>
    </row>
    <row r="56" spans="3:9" ht="18">
      <c r="C56" s="14"/>
      <c r="D56" s="9" t="s">
        <v>60</v>
      </c>
      <c r="E56" s="27">
        <v>1047.52</v>
      </c>
      <c r="F56" s="22">
        <f t="shared" si="0"/>
        <v>1073.708</v>
      </c>
      <c r="G56" s="19">
        <f t="shared" si="6"/>
        <v>15031.912</v>
      </c>
      <c r="H56" s="19">
        <f t="shared" si="2"/>
        <v>69.59218518518519</v>
      </c>
      <c r="I56" s="22">
        <f t="shared" si="7"/>
        <v>13.6325</v>
      </c>
    </row>
    <row r="57" spans="3:9" ht="18">
      <c r="C57" s="14"/>
      <c r="D57" s="9" t="s">
        <v>62</v>
      </c>
      <c r="E57" s="27">
        <v>1047.52</v>
      </c>
      <c r="F57" s="22">
        <f t="shared" si="0"/>
        <v>1073.708</v>
      </c>
      <c r="G57" s="19">
        <f t="shared" si="6"/>
        <v>15031.912</v>
      </c>
      <c r="H57" s="19">
        <f t="shared" si="2"/>
        <v>69.59218518518519</v>
      </c>
      <c r="I57" s="22">
        <f t="shared" si="7"/>
        <v>13.6325</v>
      </c>
    </row>
    <row r="58" spans="3:9" ht="18">
      <c r="C58" s="14"/>
      <c r="D58" s="9" t="s">
        <v>41</v>
      </c>
      <c r="E58" s="27">
        <v>1047.52</v>
      </c>
      <c r="F58" s="22">
        <f t="shared" si="0"/>
        <v>1073.708</v>
      </c>
      <c r="G58" s="19">
        <f t="shared" si="6"/>
        <v>15031.912</v>
      </c>
      <c r="H58" s="19">
        <f t="shared" si="2"/>
        <v>69.59218518518519</v>
      </c>
      <c r="I58" s="22">
        <f t="shared" si="7"/>
        <v>13.6325</v>
      </c>
    </row>
    <row r="59" spans="3:9" ht="18">
      <c r="C59" s="14"/>
      <c r="D59" s="9"/>
      <c r="E59" s="27"/>
      <c r="F59" s="22"/>
      <c r="G59" s="19"/>
      <c r="H59" s="19"/>
      <c r="I59" s="22"/>
    </row>
    <row r="60" spans="3:9" ht="18">
      <c r="C60" s="14"/>
      <c r="D60" s="39" t="s">
        <v>42</v>
      </c>
      <c r="E60" s="27"/>
      <c r="F60" s="22"/>
      <c r="G60" s="19"/>
      <c r="H60" s="19"/>
      <c r="I60" s="22"/>
    </row>
    <row r="61" spans="3:9" ht="18">
      <c r="C61" s="14" t="s">
        <v>2</v>
      </c>
      <c r="D61" s="9" t="s">
        <v>63</v>
      </c>
      <c r="E61" s="27">
        <v>1042.02</v>
      </c>
      <c r="F61" s="22">
        <f t="shared" si="0"/>
        <v>1068.0705</v>
      </c>
      <c r="G61" s="19">
        <f>+F61*14</f>
        <v>14952.987000000001</v>
      </c>
      <c r="H61" s="19">
        <f t="shared" si="2"/>
        <v>69.22679166666667</v>
      </c>
      <c r="I61" s="22">
        <f>13.23*$B$7/100</f>
        <v>13.56075</v>
      </c>
    </row>
    <row r="62" spans="3:9" ht="18">
      <c r="C62" s="14"/>
      <c r="D62" s="9" t="s">
        <v>43</v>
      </c>
      <c r="E62" s="27">
        <v>1042.02</v>
      </c>
      <c r="F62" s="22">
        <f t="shared" si="0"/>
        <v>1068.0705</v>
      </c>
      <c r="G62" s="19">
        <f>+F62*14</f>
        <v>14952.987000000001</v>
      </c>
      <c r="H62" s="19">
        <f t="shared" si="2"/>
        <v>69.22679166666667</v>
      </c>
      <c r="I62" s="22">
        <f>13.23*$B$7/100</f>
        <v>13.56075</v>
      </c>
    </row>
    <row r="63" spans="3:9" ht="18">
      <c r="C63" s="14"/>
      <c r="D63" s="9" t="s">
        <v>44</v>
      </c>
      <c r="E63" s="27">
        <v>1042.02</v>
      </c>
      <c r="F63" s="22">
        <f t="shared" si="0"/>
        <v>1068.0705</v>
      </c>
      <c r="G63" s="19">
        <f>+F63*14</f>
        <v>14952.987000000001</v>
      </c>
      <c r="H63" s="19">
        <f t="shared" si="2"/>
        <v>69.22679166666667</v>
      </c>
      <c r="I63" s="22">
        <f>13.23*$B$7/100</f>
        <v>13.56075</v>
      </c>
    </row>
    <row r="64" spans="3:9" ht="18">
      <c r="C64" s="14"/>
      <c r="D64" s="9"/>
      <c r="E64" s="27"/>
      <c r="F64" s="22"/>
      <c r="G64" s="19"/>
      <c r="H64" s="19"/>
      <c r="I64" s="22"/>
    </row>
    <row r="65" spans="3:9" ht="18">
      <c r="C65" s="14"/>
      <c r="D65" s="39" t="s">
        <v>45</v>
      </c>
      <c r="E65" s="27"/>
      <c r="F65" s="22"/>
      <c r="G65" s="19"/>
      <c r="H65" s="19"/>
      <c r="I65" s="22"/>
    </row>
    <row r="66" spans="3:9" ht="18">
      <c r="C66" s="14"/>
      <c r="D66" s="9" t="s">
        <v>46</v>
      </c>
      <c r="E66" s="27">
        <v>789.58</v>
      </c>
      <c r="F66" s="22">
        <f t="shared" si="0"/>
        <v>809.3195</v>
      </c>
      <c r="G66" s="19">
        <f>+F66*14</f>
        <v>11330.473</v>
      </c>
      <c r="H66" s="19">
        <f t="shared" si="2"/>
        <v>52.455893518518515</v>
      </c>
      <c r="I66" s="22">
        <f>9.7*$B$7/100</f>
        <v>9.942499999999999</v>
      </c>
    </row>
    <row r="67" spans="3:9" ht="18">
      <c r="C67" s="9"/>
      <c r="D67" s="9"/>
      <c r="E67" s="29"/>
      <c r="F67" s="23"/>
      <c r="G67" s="20"/>
      <c r="H67" s="20"/>
      <c r="I67" s="26"/>
    </row>
    <row r="68" spans="3:9" ht="15">
      <c r="C68" s="9"/>
      <c r="D68" s="9"/>
      <c r="E68" s="15"/>
      <c r="F68" s="17"/>
      <c r="G68" s="9"/>
      <c r="H68" s="9"/>
      <c r="I68" s="9"/>
    </row>
    <row r="69" spans="3:7" ht="15.75">
      <c r="C69" s="9"/>
      <c r="D69" s="9"/>
      <c r="F69" s="12" t="s">
        <v>50</v>
      </c>
      <c r="G69" s="9"/>
    </row>
    <row r="70" spans="3:8" ht="15.75">
      <c r="C70" s="9"/>
      <c r="D70" s="9"/>
      <c r="F70" s="9" t="s">
        <v>51</v>
      </c>
      <c r="G70" s="1"/>
      <c r="H70" s="18">
        <f>0.52*($B$7)/100</f>
        <v>0.533</v>
      </c>
    </row>
    <row r="71" spans="3:8" ht="15.75">
      <c r="C71" s="9"/>
      <c r="D71" s="9"/>
      <c r="F71" s="9" t="s">
        <v>52</v>
      </c>
      <c r="G71" s="1"/>
      <c r="H71" s="18">
        <f>0.81*(B7+B11)/100</f>
        <v>0.83025</v>
      </c>
    </row>
    <row r="72" spans="3:16" ht="15.75" customHeight="1">
      <c r="C72" s="9"/>
      <c r="D72" s="9"/>
      <c r="F72" s="9"/>
      <c r="G72" s="1"/>
      <c r="H72" s="18"/>
      <c r="I72" s="40"/>
      <c r="J72" s="40"/>
      <c r="K72" s="40"/>
      <c r="L72" s="40"/>
      <c r="M72" s="40"/>
      <c r="N72" s="40"/>
      <c r="O72" s="40"/>
      <c r="P72" s="40"/>
    </row>
    <row r="73" spans="3:16" ht="15.75">
      <c r="C73" s="9"/>
      <c r="D73" s="9"/>
      <c r="F73" s="12" t="s">
        <v>53</v>
      </c>
      <c r="G73" s="1"/>
      <c r="H73" s="18"/>
      <c r="I73" s="40"/>
      <c r="J73" s="40"/>
      <c r="K73" s="40"/>
      <c r="L73" s="40"/>
      <c r="M73" s="40"/>
      <c r="N73" s="40"/>
      <c r="O73" s="40"/>
      <c r="P73" s="40"/>
    </row>
    <row r="74" spans="3:16" ht="15.75">
      <c r="C74" s="9"/>
      <c r="D74" s="9"/>
      <c r="F74" s="9" t="s">
        <v>54</v>
      </c>
      <c r="G74" s="1"/>
      <c r="H74" s="18">
        <f>39.27*(B13)/100</f>
        <v>39.81978000000001</v>
      </c>
      <c r="I74" s="40"/>
      <c r="J74" s="40"/>
      <c r="K74" s="40"/>
      <c r="L74" s="40"/>
      <c r="M74" s="40"/>
      <c r="N74" s="40"/>
      <c r="O74" s="40"/>
      <c r="P74" s="40"/>
    </row>
    <row r="75" spans="3:16" ht="15.75">
      <c r="C75" s="9"/>
      <c r="D75" s="9"/>
      <c r="F75" s="9" t="s">
        <v>55</v>
      </c>
      <c r="G75" s="1"/>
      <c r="H75" s="18">
        <f>13.87*(B13)/100</f>
        <v>14.064179999999999</v>
      </c>
      <c r="I75" s="40"/>
      <c r="J75" s="40"/>
      <c r="K75" s="40"/>
      <c r="L75" s="40"/>
      <c r="M75" s="40"/>
      <c r="N75" s="40"/>
      <c r="O75" s="40"/>
      <c r="P75" s="40"/>
    </row>
    <row r="76" spans="3:8" ht="15.75">
      <c r="C76" s="9"/>
      <c r="D76" s="9"/>
      <c r="F76" s="9"/>
      <c r="G76" s="1"/>
      <c r="H76" s="14"/>
    </row>
    <row r="77" spans="3:8" ht="15.75">
      <c r="C77" s="9"/>
      <c r="D77" s="9"/>
      <c r="F77" s="12" t="s">
        <v>71</v>
      </c>
      <c r="G77" s="1"/>
      <c r="H77" s="41">
        <f>0.28*(B13)/100</f>
        <v>0.28392</v>
      </c>
    </row>
    <row r="78" spans="3:8" ht="15.75">
      <c r="C78" s="9"/>
      <c r="D78" s="9"/>
      <c r="F78" s="9"/>
      <c r="G78" s="1"/>
      <c r="H78" s="14"/>
    </row>
    <row r="79" spans="3:9" ht="15">
      <c r="C79" s="9"/>
      <c r="D79" s="9"/>
      <c r="F79" s="2"/>
      <c r="G79" s="1"/>
      <c r="H79" s="9"/>
      <c r="I79" s="9"/>
    </row>
    <row r="80" spans="3:9" ht="15">
      <c r="C80" s="9"/>
      <c r="D80" s="9"/>
      <c r="G80" s="15"/>
      <c r="H80" s="16"/>
      <c r="I80" s="17"/>
    </row>
  </sheetData>
  <sheetProtection/>
  <mergeCells count="1">
    <mergeCell ref="E2:I2"/>
  </mergeCells>
  <printOptions/>
  <pageMargins left="0.59" right="0.31" top="1.25" bottom="0.46" header="0" footer="0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2008-01-15T10:05:30Z</cp:lastPrinted>
  <dcterms:created xsi:type="dcterms:W3CDTF">2004-11-08T11:06:29Z</dcterms:created>
  <dcterms:modified xsi:type="dcterms:W3CDTF">2009-11-03T12:05:17Z</dcterms:modified>
  <cp:category/>
  <cp:version/>
  <cp:contentType/>
  <cp:contentStatus/>
</cp:coreProperties>
</file>